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Проект на 2022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<sst xmlns="http://schemas.openxmlformats.org/spreadsheetml/2006/main" count="134" uniqueCount="133">
  <si>
    <t>№ п/п</t>
  </si>
  <si>
    <t>на управление, содержание и ремонт общего имущества</t>
  </si>
  <si>
    <t>Справочная информация</t>
  </si>
  <si>
    <t>Кол-во</t>
  </si>
  <si>
    <t>Площадь жилых помещений, кв.м.</t>
  </si>
  <si>
    <t>Площадь гаражных боксов, кв.м.</t>
  </si>
  <si>
    <t>ИТОГО общая площадь, кв.м.:</t>
  </si>
  <si>
    <t>Количество лифтов,шт.</t>
  </si>
  <si>
    <t>Количество подъездов, шт.</t>
  </si>
  <si>
    <t>Количество квартир, шт.</t>
  </si>
  <si>
    <t>Количество гаражных боксов, шт.</t>
  </si>
  <si>
    <t>Статьи доходов и расходов</t>
  </si>
  <si>
    <t>ДОХОДЫ</t>
  </si>
  <si>
    <t>1.1.</t>
  </si>
  <si>
    <t>1.2.</t>
  </si>
  <si>
    <t>1.3.</t>
  </si>
  <si>
    <t>Плата за содержание и ремонт общего имущества в доме</t>
  </si>
  <si>
    <t>от собственников жилых помещений</t>
  </si>
  <si>
    <t>от собственников гаражных боксов</t>
  </si>
  <si>
    <t>1.4.</t>
  </si>
  <si>
    <t>Доходы от сдачи в аренду общего имущества ТСЖ</t>
  </si>
  <si>
    <t>1.5.</t>
  </si>
  <si>
    <t>ИТОГО ДОХОДОВ:</t>
  </si>
  <si>
    <t>РАСХОДЫ</t>
  </si>
  <si>
    <t>2.1.</t>
  </si>
  <si>
    <t>2.2.</t>
  </si>
  <si>
    <t>Административно-управленческие расходы ТСЖ, в том числе:</t>
  </si>
  <si>
    <t>2.2.1.</t>
  </si>
  <si>
    <t>2.2.2.</t>
  </si>
  <si>
    <t>налог на УСН</t>
  </si>
  <si>
    <t>2.2.3.</t>
  </si>
  <si>
    <t>2.2.4.</t>
  </si>
  <si>
    <t>2.3.</t>
  </si>
  <si>
    <t>2.4.</t>
  </si>
  <si>
    <t>техобслуживание лифтов (ООО "Лифтмонтаж-1")</t>
  </si>
  <si>
    <t>санитарная обработка подвалов (ОАО "Екатеринбургская дезинфекционная станция")</t>
  </si>
  <si>
    <t>паспортное обслуживание (МУ УЖКХ Верх-Исетского района)</t>
  </si>
  <si>
    <t>ИТОГО РАСХОДОВ:</t>
  </si>
  <si>
    <t>2.2.5.</t>
  </si>
  <si>
    <t>2.2.6.</t>
  </si>
  <si>
    <t>2.2.7.</t>
  </si>
  <si>
    <t>приобретение электрозапчастей и ламп</t>
  </si>
  <si>
    <t>фонд оплаты труда работников+ЕСН+РК (дворник, уборщицы)</t>
  </si>
  <si>
    <t xml:space="preserve">СМЕТА ДОХОДОВ И РАСХОДОВ </t>
  </si>
  <si>
    <t>Сумма, руб.</t>
  </si>
  <si>
    <t>в год</t>
  </si>
  <si>
    <t>2.1.1.</t>
  </si>
  <si>
    <t>2.1.2.</t>
  </si>
  <si>
    <t>2.1.3.</t>
  </si>
  <si>
    <t>почтовые расходы</t>
  </si>
  <si>
    <t>2.1.4.</t>
  </si>
  <si>
    <t>2.1.5.</t>
  </si>
  <si>
    <t>семинары, обучение, обновление программного обеспечения</t>
  </si>
  <si>
    <t>2.1.6.</t>
  </si>
  <si>
    <t>2.1.7.</t>
  </si>
  <si>
    <t>2.1.8.</t>
  </si>
  <si>
    <t>2.1.9.</t>
  </si>
  <si>
    <t>2.1.10.</t>
  </si>
  <si>
    <t xml:space="preserve"> Эксплуатационные расходы на содержание и обслуживание общего имущества дома и гаража</t>
  </si>
  <si>
    <t>техническое обслуживание общедомовых приборов учета тепловой энергии (ООО "Интерэнерго")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</si>
  <si>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</si>
  <si>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</si>
  <si>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</si>
  <si>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</si>
  <si>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</si>
  <si>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</si>
  <si>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</si>
  <si>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</si>
  <si>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</si>
  <si>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2.1.11.</t>
  </si>
  <si>
    <t>2.1.12.</t>
  </si>
  <si>
    <t>Экономия предыдущего года</t>
  </si>
  <si>
    <t>ТАРИФЫ, руб./кв.м.</t>
  </si>
  <si>
    <t>Административно-управленческие расходы ТСЖ за вычетом доходов за размещение оборудования</t>
  </si>
  <si>
    <t>канцелярские расходы, расходные материалы для оргтехники (бумага, заправка картриджей)</t>
  </si>
  <si>
    <t>2.1.13.</t>
  </si>
  <si>
    <t>2.1.14.</t>
  </si>
  <si>
    <t>страхование лифтов, ответственности ТСЖ за возможный ущерб от аварий</t>
  </si>
  <si>
    <t>приобретение оборудования, запчастей, расходных материалов</t>
  </si>
  <si>
    <t>покупка контрольно-измерительных приборов, датчиков</t>
  </si>
  <si>
    <t>2.2.17.</t>
  </si>
  <si>
    <t>2.2.18.</t>
  </si>
  <si>
    <t>2.2.19.</t>
  </si>
  <si>
    <t>2.2.20.</t>
  </si>
  <si>
    <t>покупка ЛКМ и расходных материалов для окраски конструкций во дворе</t>
  </si>
  <si>
    <t>2.2.21.</t>
  </si>
  <si>
    <t>поддержание надлежащего санитарного состояния мест общего пользования и придомовой территории</t>
  </si>
  <si>
    <t>2.2.22.</t>
  </si>
  <si>
    <t>2.2.23.</t>
  </si>
  <si>
    <t>завоз песка на детскую площадку</t>
  </si>
  <si>
    <t>Плановые ремонты общего имущества дома</t>
  </si>
  <si>
    <t>2.3.1.</t>
  </si>
  <si>
    <t>Выполнение новых элементов благоустройства</t>
  </si>
  <si>
    <t>2.4.1.</t>
  </si>
  <si>
    <t>2.4.2.</t>
  </si>
  <si>
    <t>озеленение придомовой территории (завоз земли, вазоны, рассада, кустарники, работа по обустройству)</t>
  </si>
  <si>
    <t>расходы на юридические услуги + госпошлины в суд</t>
  </si>
  <si>
    <t>уборка механизированных способом снега</t>
  </si>
  <si>
    <t>расчетно-кассовое обслуживание в банке ( Сбербанк), ЕРЦ</t>
  </si>
  <si>
    <t>размещение информации в ГИС ЖКХ</t>
  </si>
  <si>
    <t>ремонт и обслуживание привода автоматических ворот гаража</t>
  </si>
  <si>
    <t>интернет (ООО "Комтехцентр")</t>
  </si>
  <si>
    <t>Эксплуатация контейнерной площадки (ООО "УК "Верх-Исетская")</t>
  </si>
  <si>
    <t>промывка теплообменников систем ГВС и отопления</t>
  </si>
  <si>
    <t>ТСЖ "На Ключевской" на 2022 год.</t>
  </si>
  <si>
    <t>фонд оплаты труда управленческого персонала+ЕСН+РК ( управляющий,)</t>
  </si>
  <si>
    <t>Стационарная связь Ростелеком (городской номер ТСЖ)</t>
  </si>
  <si>
    <t>размещение информации в СРМ Бурмистр</t>
  </si>
  <si>
    <t>Тех.обслуживание шлагбаума+ въездные ворота+ гаражные ворота</t>
  </si>
  <si>
    <t>покупка материалов для ремонта ХВС, ГВС, отопления, канализации</t>
  </si>
  <si>
    <t>поверка общедомовых приборов учета ТЭКОН, датчиков, термометров</t>
  </si>
  <si>
    <t>Клининг МОП гаража</t>
  </si>
  <si>
    <t>обслуживание системы вентиляции-газозащиты (гараж) ООО "Союз"</t>
  </si>
  <si>
    <t>обслуживание и настройка автоматики ИТП, насосных станций(ИП Казаев)</t>
  </si>
  <si>
    <t>обслуживание системы телеметрии ИПУ (ООО "Интерэнерго")Серебров</t>
  </si>
  <si>
    <t xml:space="preserve">техосвидетельствование лифтов </t>
  </si>
  <si>
    <t>обслуживание  домофонов, ( ООО"Аргус-Урал")</t>
  </si>
  <si>
    <t xml:space="preserve">Техническое обслуживание  общедомовых сетей ХВС, ГВС, отопления, канализации и аврийно-диспетчерское оюслуживание(ООО "СОМАТО") </t>
  </si>
  <si>
    <t>приобретение , запчастей, комплектующих, инструмента, хозинвентаря</t>
  </si>
  <si>
    <t>Ремонт МОП</t>
  </si>
  <si>
    <t>акарицидная обработка придомового участка</t>
  </si>
  <si>
    <t>руб./кв.м.</t>
  </si>
  <si>
    <t>План год</t>
  </si>
  <si>
    <t>План месяц</t>
  </si>
  <si>
    <t>фонд оплаты труда работников+ЕСН+РК ( бухгалтер, председатель)</t>
  </si>
  <si>
    <t>2022 год</t>
  </si>
  <si>
    <t>План 2022</t>
  </si>
  <si>
    <t>Факт 2022</t>
  </si>
  <si>
    <t>2.5.</t>
  </si>
  <si>
    <t>Резервный фонд (ликвидация аварий, непредвиденные расходы) из доходов МОП</t>
  </si>
  <si>
    <t>Доходы от сдачи в аренду общего имущества ТСЖ (уменьшение тарифа)</t>
  </si>
  <si>
    <t>Доходы от сдачи в аренду общего имущества ТСЖ (резервный фонд)</t>
  </si>
  <si>
    <t>Прочие поступления (пени) (резервный фонд)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</si>
</sst>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%"/>
    <numFmt numFmtId="177" formatCode="#,##0.000"/>
    <numFmt numFmtId="178" formatCode="0.000%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75" fontId="18" fillId="0" borderId="10" xfId="0" applyNumberFormat="1" applyFont="1" applyBorder="1" applyAlignment="1">
      <alignment horizontal="center" wrapText="1"/>
    </xf>
    <xf numFmtId="175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4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 wrapText="1"/>
    </xf>
    <xf numFmtId="3" fontId="18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 wrapText="1"/>
    </xf>
    <xf numFmtId="3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3" fontId="17" fillId="0" borderId="11" xfId="0" applyNumberFormat="1" applyFont="1" applyBorder="1" applyAlignment="1">
      <alignment/>
    </xf>
    <xf numFmtId="0" fontId="16" fillId="0" borderId="0" xfId="0" applyFont="1" applyAlignment="1">
      <alignment horizontal="right" wrapText="1"/>
    </xf>
    <xf numFmtId="3" fontId="16" fillId="24" borderId="10" xfId="0" applyNumberFormat="1" applyFont="1" applyFill="1" applyBorder="1" applyAlignment="1">
      <alignment/>
    </xf>
    <xf numFmtId="3" fontId="17" fillId="24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left"/>
    </xf>
    <xf numFmtId="3" fontId="34" fillId="0" borderId="10" xfId="0" applyNumberFormat="1" applyFont="1" applyBorder="1" applyAlignment="1">
      <alignment/>
    </xf>
    <xf numFmtId="3" fontId="34" fillId="24" borderId="10" xfId="0" applyNumberFormat="1" applyFont="1" applyFill="1" applyBorder="1" applyAlignment="1">
      <alignment/>
    </xf>
    <xf numFmtId="1" fontId="34" fillId="0" borderId="10" xfId="0" applyNumberFormat="1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0" xfId="0" applyFont="1" applyBorder="1" applyAlignment="1">
      <alignment horizontal="right" wrapText="1"/>
    </xf>
    <xf numFmtId="3" fontId="34" fillId="24" borderId="12" xfId="0" applyNumberFormat="1" applyFont="1" applyFill="1" applyBorder="1" applyAlignment="1">
      <alignment/>
    </xf>
    <xf numFmtId="1" fontId="18" fillId="0" borderId="11" xfId="0" applyNumberFormat="1" applyFont="1" applyBorder="1" applyAlignment="1">
      <alignment horizontal="left"/>
    </xf>
    <xf numFmtId="4" fontId="15" fillId="0" borderId="10" xfId="0" applyNumberFormat="1" applyFont="1" applyBorder="1" applyAlignment="1">
      <alignment/>
    </xf>
    <xf numFmtId="3" fontId="18" fillId="0" borderId="0" xfId="0" applyNumberFormat="1" applyFont="1" applyAlignment="1">
      <alignment horizontal="center" wrapText="1"/>
    </xf>
    <xf numFmtId="3" fontId="18" fillId="0" borderId="0" xfId="0" applyNumberFormat="1" applyFont="1" applyAlignment="1">
      <alignment horizontal="center"/>
    </xf>
    <xf numFmtId="175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right" wrapText="1"/>
    </xf>
    <xf numFmtId="4" fontId="16" fillId="0" borderId="0" xfId="0" applyNumberFormat="1" applyFont="1" applyAlignment="1">
      <alignment/>
    </xf>
    <xf numFmtId="4" fontId="16" fillId="24" borderId="10" xfId="0" applyNumberFormat="1" applyFont="1" applyFill="1" applyBorder="1" applyAlignment="1">
      <alignment/>
    </xf>
    <xf numFmtId="0" fontId="34" fillId="0" borderId="12" xfId="0" applyFont="1" applyBorder="1" applyAlignment="1">
      <alignment horizontal="right" wrapText="1"/>
    </xf>
    <xf numFmtId="3" fontId="34" fillId="0" borderId="12" xfId="0" applyNumberFormat="1" applyFont="1" applyBorder="1" applyAlignment="1">
      <alignment/>
    </xf>
    <xf numFmtId="0" fontId="34" fillId="0" borderId="11" xfId="0" applyFont="1" applyBorder="1" applyAlignment="1">
      <alignment horizontal="right" wrapText="1"/>
    </xf>
    <xf numFmtId="0" fontId="15" fillId="0" borderId="10" xfId="0" applyFont="1" applyBorder="1" applyAlignment="1">
      <alignment horizontal="left" wrapText="1"/>
    </xf>
    <xf numFmtId="1" fontId="17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 horizontal="right" wrapText="1"/>
    </xf>
    <xf numFmtId="4" fontId="2" fillId="24" borderId="10" xfId="0" applyNumberFormat="1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4" fontId="19" fillId="25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1" fontId="15" fillId="0" borderId="14" xfId="0" applyNumberFormat="1" applyFont="1" applyBorder="1" applyAlignment="1">
      <alignment horizontal="left" shrinkToFit="1"/>
    </xf>
    <xf numFmtId="0" fontId="15" fillId="0" borderId="15" xfId="0" applyFont="1" applyBorder="1" applyAlignment="1">
      <alignment shrinkToFit="1"/>
    </xf>
    <xf numFmtId="1" fontId="15" fillId="25" borderId="10" xfId="0" applyNumberFormat="1" applyFont="1" applyFill="1" applyBorder="1" applyAlignment="1">
      <alignment horizontal="left"/>
    </xf>
    <xf numFmtId="0" fontId="15" fillId="25" borderId="10" xfId="0" applyFont="1" applyFill="1" applyBorder="1" applyAlignment="1">
      <alignment horizontal="left" wrapText="1"/>
    </xf>
    <xf numFmtId="3" fontId="15" fillId="25" borderId="10" xfId="0" applyNumberFormat="1" applyFont="1" applyFill="1" applyBorder="1" applyAlignment="1">
      <alignment/>
    </xf>
    <xf numFmtId="4" fontId="15" fillId="25" borderId="10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4" fontId="17" fillId="24" borderId="12" xfId="0" applyNumberFormat="1" applyFont="1" applyFill="1" applyBorder="1" applyAlignment="1">
      <alignment horizontal="right" vertical="center" wrapText="1" shrinkToFit="1"/>
    </xf>
    <xf numFmtId="4" fontId="17" fillId="26" borderId="10" xfId="0" applyNumberFormat="1" applyFont="1" applyFill="1" applyBorder="1" applyAlignment="1">
      <alignment horizontal="right" vertical="center" wrapText="1" shrinkToFit="1"/>
    </xf>
    <xf numFmtId="4" fontId="17" fillId="26" borderId="10" xfId="0" applyNumberFormat="1" applyFont="1" applyFill="1" applyBorder="1" applyAlignment="1">
      <alignment horizontal="right" vertical="center" wrapText="1" shrinkToFit="1"/>
    </xf>
    <xf numFmtId="0" fontId="0" fillId="0" borderId="10" xfId="0" applyBorder="1" applyAlignment="1">
      <alignment horizontal="right" vertic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2"/>
  <sheetViews>
    <sheetView tabSelected="1" zoomScalePageLayoutView="0" workbookViewId="0" topLeftCell="A1">
      <selection activeCell="I30" sqref="I30"/>
    </sheetView>
  </sheetViews>
  <sheetFormatPr defaultColWidth="9.140625" defaultRowHeight="15" outlineLevelRow="1"/>
  <cols>
    <col min="1" max="1" width="2.8515625" style="4" customWidth="1"/>
    <col min="2" max="2" width="6.7109375" style="4" bestFit="1" customWidth="1"/>
    <col min="3" max="3" width="65.57421875" style="5" customWidth="1"/>
    <col min="4" max="4" width="11.8515625" style="4" bestFit="1" customWidth="1"/>
    <col min="5" max="5" width="9.421875" style="6" customWidth="1"/>
    <col min="6" max="6" width="10.421875" style="6" customWidth="1"/>
    <col min="7" max="7" width="18.140625" style="4" customWidth="1"/>
    <col min="8" max="16384" width="9.140625" style="4" customWidth="1"/>
  </cols>
  <sheetData>
    <row r="1" spans="4:6" ht="11.25">
      <c r="D1" s="61"/>
      <c r="E1" s="61"/>
      <c r="F1" s="61"/>
    </row>
    <row r="2" spans="4:6" ht="11.25">
      <c r="D2" s="61"/>
      <c r="E2" s="61"/>
      <c r="F2" s="61"/>
    </row>
    <row r="3" spans="3:6" ht="11.25">
      <c r="C3" s="3" t="s">
        <v>43</v>
      </c>
      <c r="D3" s="61"/>
      <c r="E3" s="61"/>
      <c r="F3" s="61"/>
    </row>
    <row r="4" ht="11.25">
      <c r="C4" s="3" t="s">
        <v>1</v>
      </c>
    </row>
    <row r="5" ht="11.25">
      <c r="C5" s="3" t="s">
        <v>104</v>
      </c>
    </row>
    <row r="7" ht="11.25">
      <c r="C7" s="3"/>
    </row>
    <row r="8" spans="2:6" ht="11.25">
      <c r="B8" s="7"/>
      <c r="C8" s="8" t="s">
        <v>2</v>
      </c>
      <c r="D8" s="9" t="s">
        <v>3</v>
      </c>
      <c r="E8" s="45"/>
      <c r="F8" s="45"/>
    </row>
    <row r="9" spans="2:6" ht="11.25">
      <c r="B9" s="7">
        <v>1</v>
      </c>
      <c r="C9" s="8" t="s">
        <v>4</v>
      </c>
      <c r="D9" s="10">
        <v>5056.8</v>
      </c>
      <c r="E9" s="46"/>
      <c r="F9" s="46"/>
    </row>
    <row r="10" spans="2:6" ht="11.25">
      <c r="B10" s="7">
        <v>3</v>
      </c>
      <c r="C10" s="8" t="s">
        <v>5</v>
      </c>
      <c r="D10" s="10">
        <v>806.7</v>
      </c>
      <c r="E10" s="46"/>
      <c r="F10" s="46"/>
    </row>
    <row r="11" spans="2:6" ht="11.25">
      <c r="B11" s="3"/>
      <c r="C11" s="33" t="s">
        <v>6</v>
      </c>
      <c r="D11" s="47">
        <f>SUM(D9:D10)</f>
        <v>5863.5</v>
      </c>
      <c r="E11" s="48"/>
      <c r="F11" s="48"/>
    </row>
    <row r="12" spans="2:6" ht="11.25">
      <c r="B12" s="7">
        <v>4</v>
      </c>
      <c r="C12" s="8" t="s">
        <v>7</v>
      </c>
      <c r="D12" s="11">
        <v>3</v>
      </c>
      <c r="E12" s="46"/>
      <c r="F12" s="46"/>
    </row>
    <row r="13" spans="2:6" ht="11.25">
      <c r="B13" s="7">
        <v>5</v>
      </c>
      <c r="C13" s="8" t="s">
        <v>8</v>
      </c>
      <c r="D13" s="11">
        <v>3</v>
      </c>
      <c r="E13" s="46"/>
      <c r="F13" s="46"/>
    </row>
    <row r="14" spans="2:6" ht="11.25">
      <c r="B14" s="7">
        <v>6</v>
      </c>
      <c r="C14" s="8" t="s">
        <v>9</v>
      </c>
      <c r="D14" s="11">
        <v>61</v>
      </c>
      <c r="E14" s="46"/>
      <c r="F14" s="46"/>
    </row>
    <row r="15" spans="2:6" ht="11.25">
      <c r="B15" s="7">
        <v>8</v>
      </c>
      <c r="C15" s="8" t="s">
        <v>10</v>
      </c>
      <c r="D15" s="11">
        <v>43</v>
      </c>
      <c r="E15" s="46"/>
      <c r="F15" s="46"/>
    </row>
    <row r="16" spans="2:6" ht="11.25">
      <c r="B16" s="3"/>
      <c r="C16" s="33"/>
      <c r="E16" s="62" t="s">
        <v>72</v>
      </c>
      <c r="F16" s="62"/>
    </row>
    <row r="17" spans="2:6" ht="12.75">
      <c r="B17" s="63" t="s">
        <v>0</v>
      </c>
      <c r="C17" s="63" t="s">
        <v>11</v>
      </c>
      <c r="D17" s="12" t="s">
        <v>44</v>
      </c>
      <c r="E17" s="13" t="s">
        <v>125</v>
      </c>
      <c r="F17" s="58">
        <f>(F33+F48+F74+F76)</f>
        <v>33.544036838066006</v>
      </c>
    </row>
    <row r="18" spans="2:6" ht="11.25">
      <c r="B18" s="63"/>
      <c r="C18" s="63"/>
      <c r="D18" s="7" t="s">
        <v>45</v>
      </c>
      <c r="E18" s="13"/>
      <c r="F18" s="15"/>
    </row>
    <row r="19" spans="2:6" ht="11.25">
      <c r="B19" s="7">
        <v>1</v>
      </c>
      <c r="C19" s="7">
        <v>2</v>
      </c>
      <c r="D19" s="7">
        <v>3</v>
      </c>
      <c r="E19" s="13"/>
      <c r="F19" s="15"/>
    </row>
    <row r="20" spans="2:6" ht="11.25">
      <c r="B20" s="16">
        <v>1</v>
      </c>
      <c r="C20" s="17" t="s">
        <v>12</v>
      </c>
      <c r="D20" s="18" t="s">
        <v>126</v>
      </c>
      <c r="E20" s="19" t="s">
        <v>127</v>
      </c>
      <c r="F20" s="19" t="s">
        <v>121</v>
      </c>
    </row>
    <row r="21" spans="2:6" ht="11.25">
      <c r="B21" s="20" t="s">
        <v>13</v>
      </c>
      <c r="C21" s="21" t="s">
        <v>71</v>
      </c>
      <c r="D21" s="22"/>
      <c r="E21" s="22"/>
      <c r="F21" s="22">
        <f>-D21+E21</f>
        <v>0</v>
      </c>
    </row>
    <row r="22" spans="2:6" ht="11.25">
      <c r="B22" s="20" t="s">
        <v>14</v>
      </c>
      <c r="C22" s="21" t="s">
        <v>16</v>
      </c>
      <c r="D22" s="22">
        <f>SUM(D23:D24)</f>
        <v>2360225.5200000005</v>
      </c>
      <c r="E22" s="22">
        <f>SUM(E23:E24)</f>
        <v>0</v>
      </c>
      <c r="F22" s="22"/>
    </row>
    <row r="23" spans="2:6" ht="15" outlineLevel="1">
      <c r="B23" s="23"/>
      <c r="C23" s="24" t="s">
        <v>17</v>
      </c>
      <c r="D23" s="14">
        <f>(D9*F17)*12</f>
        <v>2035505.8257927862</v>
      </c>
      <c r="E23" s="25"/>
      <c r="F23" s="60">
        <f>F17-F26</f>
        <v>32.00403683806601</v>
      </c>
    </row>
    <row r="24" spans="2:8" ht="15" outlineLevel="1">
      <c r="B24" s="23"/>
      <c r="C24" s="24" t="s">
        <v>18</v>
      </c>
      <c r="D24" s="14">
        <f>(D10*F17)*12</f>
        <v>324719.69420721417</v>
      </c>
      <c r="E24" s="25"/>
      <c r="F24" s="60">
        <f>F17-F26</f>
        <v>32.00403683806601</v>
      </c>
      <c r="G24" s="6"/>
      <c r="H24" s="6"/>
    </row>
    <row r="25" spans="2:6" ht="11.25">
      <c r="B25" s="20" t="s">
        <v>15</v>
      </c>
      <c r="C25" s="21" t="s">
        <v>20</v>
      </c>
      <c r="D25" s="22">
        <f>SUM(D26:D27)</f>
        <v>247320</v>
      </c>
      <c r="E25" s="22"/>
      <c r="F25" s="71"/>
    </row>
    <row r="26" spans="2:6" ht="11.25">
      <c r="B26" s="20"/>
      <c r="C26" s="70" t="s">
        <v>130</v>
      </c>
      <c r="D26" s="25">
        <v>108357.48</v>
      </c>
      <c r="E26" s="22"/>
      <c r="F26" s="72">
        <v>1.54</v>
      </c>
    </row>
    <row r="27" spans="2:6" ht="11.25">
      <c r="B27" s="20"/>
      <c r="C27" s="70" t="s">
        <v>131</v>
      </c>
      <c r="D27" s="25">
        <v>138962.52</v>
      </c>
      <c r="E27" s="22"/>
      <c r="F27" s="73">
        <v>2.23</v>
      </c>
    </row>
    <row r="28" spans="2:6" ht="11.25">
      <c r="B28" s="20" t="s">
        <v>19</v>
      </c>
      <c r="C28" s="21" t="s">
        <v>132</v>
      </c>
      <c r="D28" s="22">
        <v>18000</v>
      </c>
      <c r="E28" s="22"/>
      <c r="F28" s="74"/>
    </row>
    <row r="29" spans="2:8" ht="11.25">
      <c r="B29" s="20" t="s">
        <v>21</v>
      </c>
      <c r="C29" s="49" t="s">
        <v>22</v>
      </c>
      <c r="D29" s="22">
        <f>D21+D22+D25+D28</f>
        <v>2625545.5200000005</v>
      </c>
      <c r="E29" s="35">
        <f>E21+E22+E25+E28</f>
        <v>0</v>
      </c>
      <c r="F29" s="2"/>
      <c r="H29" s="6"/>
    </row>
    <row r="30" ht="11.25">
      <c r="D30" s="6"/>
    </row>
    <row r="31" spans="2:6" ht="11.25">
      <c r="B31" s="26">
        <v>2</v>
      </c>
      <c r="C31" s="17" t="s">
        <v>23</v>
      </c>
      <c r="D31" s="18" t="s">
        <v>122</v>
      </c>
      <c r="E31" s="18" t="s">
        <v>123</v>
      </c>
      <c r="F31" s="18" t="s">
        <v>121</v>
      </c>
    </row>
    <row r="32" spans="2:10" ht="24.75" customHeight="1">
      <c r="B32" s="26" t="s">
        <v>24</v>
      </c>
      <c r="C32" s="21" t="s">
        <v>73</v>
      </c>
      <c r="D32" s="22"/>
      <c r="E32" s="22"/>
      <c r="F32" s="22"/>
      <c r="J32" s="50"/>
    </row>
    <row r="33" spans="2:12" ht="11.25">
      <c r="B33" s="27"/>
      <c r="C33" s="28" t="s">
        <v>26</v>
      </c>
      <c r="D33" s="29">
        <f>SUM(D34:D47)</f>
        <v>1088207.72</v>
      </c>
      <c r="E33" s="29">
        <f>SUM(E34:E47)</f>
        <v>90683.97666666665</v>
      </c>
      <c r="F33" s="44">
        <f>SUM(F34:F47)</f>
        <v>15.465844063557034</v>
      </c>
      <c r="L33" s="6"/>
    </row>
    <row r="34" spans="2:6" ht="11.25">
      <c r="B34" s="36" t="s">
        <v>46</v>
      </c>
      <c r="C34" s="41" t="s">
        <v>98</v>
      </c>
      <c r="D34" s="37">
        <v>18000</v>
      </c>
      <c r="E34" s="14">
        <f>D34/12</f>
        <v>1500</v>
      </c>
      <c r="F34" s="1">
        <f>E34/D11</f>
        <v>0.2558199027884369</v>
      </c>
    </row>
    <row r="35" spans="2:6" ht="11.25">
      <c r="B35" s="36" t="s">
        <v>47</v>
      </c>
      <c r="C35" s="41" t="s">
        <v>29</v>
      </c>
      <c r="D35" s="37">
        <v>19500</v>
      </c>
      <c r="E35" s="14">
        <f>D35/12</f>
        <v>1625</v>
      </c>
      <c r="F35" s="1">
        <f>E35/D11</f>
        <v>0.2771382280208067</v>
      </c>
    </row>
    <row r="36" spans="2:6" ht="11.25">
      <c r="B36" s="36" t="s">
        <v>48</v>
      </c>
      <c r="C36" s="41" t="s">
        <v>49</v>
      </c>
      <c r="D36" s="37">
        <v>2000</v>
      </c>
      <c r="E36" s="14">
        <f aca="true" t="shared" si="0" ref="E36:E46">D36/12</f>
        <v>166.66666666666666</v>
      </c>
      <c r="F36" s="1">
        <f>E36/D11</f>
        <v>0.02842443364315966</v>
      </c>
    </row>
    <row r="37" spans="2:6" ht="22.5">
      <c r="B37" s="36" t="s">
        <v>50</v>
      </c>
      <c r="C37" s="41" t="s">
        <v>74</v>
      </c>
      <c r="D37" s="37">
        <v>6000</v>
      </c>
      <c r="E37" s="14">
        <f t="shared" si="0"/>
        <v>500</v>
      </c>
      <c r="F37" s="1">
        <f>E37/D11</f>
        <v>0.08527330092947898</v>
      </c>
    </row>
    <row r="38" spans="2:6" ht="11.25">
      <c r="B38" s="36" t="s">
        <v>51</v>
      </c>
      <c r="C38" s="41" t="s">
        <v>52</v>
      </c>
      <c r="D38" s="37">
        <v>25000</v>
      </c>
      <c r="E38" s="14">
        <f t="shared" si="0"/>
        <v>2083.3333333333335</v>
      </c>
      <c r="F38" s="1">
        <f>E38/D11</f>
        <v>0.35530542053949576</v>
      </c>
    </row>
    <row r="39" spans="2:6" ht="11.25">
      <c r="B39" s="36" t="s">
        <v>53</v>
      </c>
      <c r="C39" s="41" t="s">
        <v>96</v>
      </c>
      <c r="D39" s="37">
        <v>5000</v>
      </c>
      <c r="E39" s="14">
        <f t="shared" si="0"/>
        <v>416.6666666666667</v>
      </c>
      <c r="F39" s="1">
        <f>E39/D11</f>
        <v>0.07106108410789916</v>
      </c>
    </row>
    <row r="40" spans="2:6" ht="11.25">
      <c r="B40" s="36" t="s">
        <v>54</v>
      </c>
      <c r="C40" s="41" t="s">
        <v>124</v>
      </c>
      <c r="D40" s="34">
        <v>534000</v>
      </c>
      <c r="E40" s="14">
        <f t="shared" si="0"/>
        <v>44500</v>
      </c>
      <c r="F40" s="1">
        <f>E40/D11</f>
        <v>7.589323782723629</v>
      </c>
    </row>
    <row r="41" spans="2:6" ht="11.25">
      <c r="B41" s="36" t="s">
        <v>55</v>
      </c>
      <c r="C41" s="41" t="s">
        <v>105</v>
      </c>
      <c r="D41" s="38">
        <v>420000</v>
      </c>
      <c r="E41" s="14">
        <f t="shared" si="0"/>
        <v>35000</v>
      </c>
      <c r="F41" s="1">
        <f>E41/D11</f>
        <v>5.969131065063529</v>
      </c>
    </row>
    <row r="42" spans="2:6" ht="11.25">
      <c r="B42" s="36" t="s">
        <v>56</v>
      </c>
      <c r="C42" s="24" t="s">
        <v>106</v>
      </c>
      <c r="D42" s="37">
        <v>3360</v>
      </c>
      <c r="E42" s="14">
        <f t="shared" si="0"/>
        <v>280</v>
      </c>
      <c r="F42" s="1">
        <f>E42/D11</f>
        <v>0.047753048520508226</v>
      </c>
    </row>
    <row r="43" spans="2:6" ht="11.25">
      <c r="B43" s="36" t="s">
        <v>57</v>
      </c>
      <c r="C43" s="41" t="s">
        <v>101</v>
      </c>
      <c r="D43" s="38">
        <v>3600</v>
      </c>
      <c r="E43" s="14">
        <f t="shared" si="0"/>
        <v>300</v>
      </c>
      <c r="F43" s="1">
        <f>E43/D11</f>
        <v>0.05116398055768739</v>
      </c>
    </row>
    <row r="44" spans="2:6" ht="11.25">
      <c r="B44" s="36" t="s">
        <v>69</v>
      </c>
      <c r="C44" s="41" t="s">
        <v>36</v>
      </c>
      <c r="D44" s="38">
        <v>14247.72</v>
      </c>
      <c r="E44" s="14">
        <f t="shared" si="0"/>
        <v>1187.31</v>
      </c>
      <c r="F44" s="1">
        <f>E44/D11</f>
        <v>0.20249168585315935</v>
      </c>
    </row>
    <row r="45" spans="2:6" ht="11.25">
      <c r="B45" s="36" t="s">
        <v>70</v>
      </c>
      <c r="C45" s="41" t="s">
        <v>77</v>
      </c>
      <c r="D45" s="37">
        <v>1500</v>
      </c>
      <c r="E45" s="14">
        <f t="shared" si="0"/>
        <v>125</v>
      </c>
      <c r="F45" s="1">
        <f>E45/D11</f>
        <v>0.021318325232369744</v>
      </c>
    </row>
    <row r="46" spans="2:6" ht="11.25">
      <c r="B46" s="36" t="s">
        <v>75</v>
      </c>
      <c r="C46" s="41" t="s">
        <v>99</v>
      </c>
      <c r="D46" s="37">
        <v>18000</v>
      </c>
      <c r="E46" s="14">
        <f t="shared" si="0"/>
        <v>1500</v>
      </c>
      <c r="F46" s="1">
        <f>E46/D11</f>
        <v>0.2558199027884369</v>
      </c>
    </row>
    <row r="47" spans="2:6" ht="11.25">
      <c r="B47" s="36" t="s">
        <v>76</v>
      </c>
      <c r="C47" s="41" t="s">
        <v>107</v>
      </c>
      <c r="D47" s="37">
        <v>18000</v>
      </c>
      <c r="E47" s="14">
        <f>D47/12</f>
        <v>1500</v>
      </c>
      <c r="F47" s="1">
        <f>E47/D11</f>
        <v>0.2558199027884369</v>
      </c>
    </row>
    <row r="48" spans="2:6" ht="22.5">
      <c r="B48" s="26" t="s">
        <v>25</v>
      </c>
      <c r="C48" s="21" t="s">
        <v>58</v>
      </c>
      <c r="D48" s="22">
        <f>SUM(D49:D62)+SUM(D64:D67)+SUM(D69:D73)</f>
        <v>1215067.8</v>
      </c>
      <c r="E48" s="22">
        <f>SUM(E49:E73)</f>
        <v>101255.65</v>
      </c>
      <c r="F48" s="2">
        <f>SUM(F49:F62)+SUM(F64:F67)+SUM(F69:F73)</f>
        <v>17.268807026519994</v>
      </c>
    </row>
    <row r="49" spans="2:6" ht="11.25">
      <c r="B49" s="39" t="s">
        <v>27</v>
      </c>
      <c r="C49" s="41" t="s">
        <v>108</v>
      </c>
      <c r="D49" s="38">
        <v>15000</v>
      </c>
      <c r="E49" s="34">
        <f>D49/12</f>
        <v>1250</v>
      </c>
      <c r="F49" s="51">
        <f>E49/D11</f>
        <v>0.21318325232369745</v>
      </c>
    </row>
    <row r="50" spans="2:6" ht="11.25">
      <c r="B50" s="39" t="s">
        <v>28</v>
      </c>
      <c r="C50" s="41" t="s">
        <v>109</v>
      </c>
      <c r="D50" s="38">
        <v>10000</v>
      </c>
      <c r="E50" s="34">
        <f>D50/12</f>
        <v>833.3333333333334</v>
      </c>
      <c r="F50" s="51">
        <f>E50/D11</f>
        <v>0.14212216821579832</v>
      </c>
    </row>
    <row r="51" spans="2:6" ht="22.5">
      <c r="B51" s="36" t="s">
        <v>30</v>
      </c>
      <c r="C51" s="41" t="s">
        <v>59</v>
      </c>
      <c r="D51" s="38">
        <v>46200</v>
      </c>
      <c r="E51" s="34">
        <f>D51/12</f>
        <v>3850</v>
      </c>
      <c r="F51" s="51">
        <f>E51/D11</f>
        <v>0.6566044171569881</v>
      </c>
    </row>
    <row r="52" spans="2:6" ht="11.25">
      <c r="B52" s="39" t="s">
        <v>31</v>
      </c>
      <c r="C52" s="41" t="s">
        <v>110</v>
      </c>
      <c r="D52" s="37">
        <v>24000</v>
      </c>
      <c r="E52" s="14">
        <f>D52/12</f>
        <v>2000</v>
      </c>
      <c r="F52" s="51">
        <f>E52/D11</f>
        <v>0.3410932037179159</v>
      </c>
    </row>
    <row r="53" spans="2:6" ht="11.25">
      <c r="B53" s="39" t="s">
        <v>38</v>
      </c>
      <c r="C53" s="24" t="s">
        <v>103</v>
      </c>
      <c r="D53" s="37">
        <v>15000</v>
      </c>
      <c r="E53" s="14">
        <f>D53/12</f>
        <v>1250</v>
      </c>
      <c r="F53" s="51">
        <f>E53/D11</f>
        <v>0.21318325232369745</v>
      </c>
    </row>
    <row r="54" spans="2:6" ht="11.25">
      <c r="B54" s="39" t="s">
        <v>39</v>
      </c>
      <c r="C54" s="41" t="s">
        <v>111</v>
      </c>
      <c r="D54" s="38">
        <v>18000</v>
      </c>
      <c r="E54" s="14">
        <f aca="true" t="shared" si="1" ref="E54:E62">D54/12</f>
        <v>1500</v>
      </c>
      <c r="F54" s="51">
        <f>E54/D11</f>
        <v>0.2558199027884369</v>
      </c>
    </row>
    <row r="55" spans="2:6" ht="11.25">
      <c r="B55" s="39" t="s">
        <v>40</v>
      </c>
      <c r="C55" s="41" t="s">
        <v>112</v>
      </c>
      <c r="D55" s="38">
        <v>19200</v>
      </c>
      <c r="E55" s="14">
        <f t="shared" si="1"/>
        <v>1600</v>
      </c>
      <c r="F55" s="51">
        <f>E55/D11</f>
        <v>0.2728745629743327</v>
      </c>
    </row>
    <row r="56" spans="2:6" ht="11.25">
      <c r="B56" s="39" t="s">
        <v>60</v>
      </c>
      <c r="C56" s="41" t="s">
        <v>100</v>
      </c>
      <c r="D56" s="38">
        <v>0</v>
      </c>
      <c r="E56" s="14">
        <f t="shared" si="1"/>
        <v>0</v>
      </c>
      <c r="F56" s="51">
        <f>E56/D11</f>
        <v>0</v>
      </c>
    </row>
    <row r="57" spans="2:6" ht="11.25">
      <c r="B57" s="39" t="s">
        <v>61</v>
      </c>
      <c r="C57" s="41" t="s">
        <v>113</v>
      </c>
      <c r="D57" s="38">
        <v>48000</v>
      </c>
      <c r="E57" s="34">
        <f t="shared" si="1"/>
        <v>4000</v>
      </c>
      <c r="F57" s="51">
        <f>E57/D11</f>
        <v>0.6821864074358318</v>
      </c>
    </row>
    <row r="58" spans="2:6" ht="14.25" customHeight="1">
      <c r="B58" s="39" t="s">
        <v>62</v>
      </c>
      <c r="C58" s="41" t="s">
        <v>114</v>
      </c>
      <c r="D58" s="38">
        <v>62400</v>
      </c>
      <c r="E58" s="34">
        <f t="shared" si="1"/>
        <v>5200</v>
      </c>
      <c r="F58" s="51">
        <f>E58/D11</f>
        <v>0.8868423296665814</v>
      </c>
    </row>
    <row r="59" spans="2:6" ht="11.25">
      <c r="B59" s="39" t="s">
        <v>63</v>
      </c>
      <c r="C59" s="41" t="s">
        <v>34</v>
      </c>
      <c r="D59" s="38">
        <v>175680</v>
      </c>
      <c r="E59" s="34">
        <f t="shared" si="1"/>
        <v>14640</v>
      </c>
      <c r="F59" s="51">
        <f>E59/D11</f>
        <v>2.4968022512151444</v>
      </c>
    </row>
    <row r="60" spans="2:6" ht="11.25">
      <c r="B60" s="36" t="s">
        <v>64</v>
      </c>
      <c r="C60" s="24" t="s">
        <v>115</v>
      </c>
      <c r="D60" s="37">
        <v>8000</v>
      </c>
      <c r="E60" s="34">
        <f t="shared" si="1"/>
        <v>666.6666666666666</v>
      </c>
      <c r="F60" s="51">
        <f>E60/D11</f>
        <v>0.11369773457263864</v>
      </c>
    </row>
    <row r="61" spans="2:6" ht="11.25">
      <c r="B61" s="39" t="s">
        <v>65</v>
      </c>
      <c r="C61" s="41" t="s">
        <v>116</v>
      </c>
      <c r="D61" s="38">
        <v>21684</v>
      </c>
      <c r="E61" s="14">
        <f t="shared" si="1"/>
        <v>1807</v>
      </c>
      <c r="F61" s="51">
        <f>E61/D11</f>
        <v>0.30817770955913704</v>
      </c>
    </row>
    <row r="62" spans="2:6" ht="22.5">
      <c r="B62" s="39" t="s">
        <v>66</v>
      </c>
      <c r="C62" s="52" t="s">
        <v>117</v>
      </c>
      <c r="D62" s="53">
        <v>268800</v>
      </c>
      <c r="E62" s="34">
        <f t="shared" si="1"/>
        <v>22400</v>
      </c>
      <c r="F62" s="51">
        <f>E62/D11</f>
        <v>3.8202438816406583</v>
      </c>
    </row>
    <row r="63" spans="2:6" ht="11.25">
      <c r="B63" s="64" t="s">
        <v>78</v>
      </c>
      <c r="C63" s="65"/>
      <c r="D63" s="65"/>
      <c r="E63" s="65"/>
      <c r="F63" s="65"/>
    </row>
    <row r="64" spans="2:6" ht="11.25">
      <c r="B64" s="40" t="s">
        <v>67</v>
      </c>
      <c r="C64" s="54" t="s">
        <v>79</v>
      </c>
      <c r="D64" s="38">
        <v>6000</v>
      </c>
      <c r="E64" s="34">
        <f>D64/12</f>
        <v>500</v>
      </c>
      <c r="F64" s="51">
        <f>E64/D11</f>
        <v>0.08527330092947898</v>
      </c>
    </row>
    <row r="65" spans="2:6" ht="11.25">
      <c r="B65" s="36" t="s">
        <v>68</v>
      </c>
      <c r="C65" s="41" t="s">
        <v>41</v>
      </c>
      <c r="D65" s="38">
        <v>6000</v>
      </c>
      <c r="E65" s="34">
        <f>D65/12</f>
        <v>500</v>
      </c>
      <c r="F65" s="51">
        <f>E65/D11</f>
        <v>0.08527330092947898</v>
      </c>
    </row>
    <row r="66" spans="2:6" ht="11.25">
      <c r="B66" s="36" t="s">
        <v>80</v>
      </c>
      <c r="C66" s="41" t="s">
        <v>118</v>
      </c>
      <c r="D66" s="38">
        <v>10000</v>
      </c>
      <c r="E66" s="34">
        <f>D66/12</f>
        <v>833.3333333333334</v>
      </c>
      <c r="F66" s="51">
        <f>E66/D11</f>
        <v>0.14212216821579832</v>
      </c>
    </row>
    <row r="67" spans="2:6" ht="11.25">
      <c r="B67" s="36" t="s">
        <v>81</v>
      </c>
      <c r="C67" s="52" t="s">
        <v>84</v>
      </c>
      <c r="D67" s="37">
        <v>10000</v>
      </c>
      <c r="E67" s="34">
        <f>D67/12</f>
        <v>833.3333333333334</v>
      </c>
      <c r="F67" s="51">
        <f>E67/D11</f>
        <v>0.14212216821579832</v>
      </c>
    </row>
    <row r="68" spans="2:6" ht="11.25">
      <c r="B68" s="64" t="s">
        <v>86</v>
      </c>
      <c r="C68" s="65"/>
      <c r="D68" s="65"/>
      <c r="E68" s="65"/>
      <c r="F68" s="65"/>
    </row>
    <row r="69" spans="2:6" ht="11.25">
      <c r="B69" s="43" t="s">
        <v>82</v>
      </c>
      <c r="C69" s="54" t="s">
        <v>42</v>
      </c>
      <c r="D69" s="38">
        <v>414000</v>
      </c>
      <c r="E69" s="14">
        <f>D69/12</f>
        <v>34500</v>
      </c>
      <c r="F69" s="1">
        <f>E69/D11</f>
        <v>5.883857764134049</v>
      </c>
    </row>
    <row r="70" spans="2:6" ht="15.75" customHeight="1">
      <c r="B70" s="31" t="s">
        <v>83</v>
      </c>
      <c r="C70" s="41" t="s">
        <v>35</v>
      </c>
      <c r="D70" s="37">
        <v>1180</v>
      </c>
      <c r="E70" s="14">
        <f>D70/12</f>
        <v>98.33333333333333</v>
      </c>
      <c r="F70" s="1">
        <f>E70/D11</f>
        <v>0.016770415849464197</v>
      </c>
    </row>
    <row r="71" spans="2:6" ht="11.25">
      <c r="B71" s="27" t="s">
        <v>85</v>
      </c>
      <c r="C71" s="41" t="s">
        <v>89</v>
      </c>
      <c r="D71" s="42">
        <v>4500</v>
      </c>
      <c r="E71" s="14">
        <f>D71/12</f>
        <v>375</v>
      </c>
      <c r="F71" s="1">
        <f>E71/D11</f>
        <v>0.06395497569710923</v>
      </c>
    </row>
    <row r="72" spans="2:6" ht="11.25">
      <c r="B72" s="31" t="s">
        <v>87</v>
      </c>
      <c r="C72" s="41" t="s">
        <v>97</v>
      </c>
      <c r="D72" s="37">
        <v>18000</v>
      </c>
      <c r="E72" s="14">
        <f>D72/12</f>
        <v>1500</v>
      </c>
      <c r="F72" s="1">
        <f>E72/D11</f>
        <v>0.2558199027884369</v>
      </c>
    </row>
    <row r="73" spans="2:6" ht="11.25">
      <c r="B73" s="27" t="s">
        <v>88</v>
      </c>
      <c r="C73" s="41" t="s">
        <v>102</v>
      </c>
      <c r="D73" s="37">
        <v>13423.8</v>
      </c>
      <c r="E73" s="14">
        <f>D73/12</f>
        <v>1118.6499999999999</v>
      </c>
      <c r="F73" s="1">
        <f>E73/D11</f>
        <v>0.1907819561695233</v>
      </c>
    </row>
    <row r="74" spans="2:6" ht="11.25">
      <c r="B74" s="30" t="s">
        <v>32</v>
      </c>
      <c r="C74" s="55" t="s">
        <v>90</v>
      </c>
      <c r="D74" s="29">
        <f>SUM(D75:D75)</f>
        <v>38950</v>
      </c>
      <c r="E74" s="29">
        <f>SUM(E75:E75)</f>
        <v>3245.8333333333335</v>
      </c>
      <c r="F74" s="44">
        <f>SUM(F75:F75)</f>
        <v>0.5535658452005344</v>
      </c>
    </row>
    <row r="75" spans="2:6" ht="11.25">
      <c r="B75" s="43" t="s">
        <v>91</v>
      </c>
      <c r="C75" s="54" t="s">
        <v>119</v>
      </c>
      <c r="D75" s="38">
        <v>38950</v>
      </c>
      <c r="E75" s="34">
        <f>D75/12</f>
        <v>3245.8333333333335</v>
      </c>
      <c r="F75" s="51">
        <f>E75/D11</f>
        <v>0.5535658452005344</v>
      </c>
    </row>
    <row r="76" spans="2:6" ht="11.25">
      <c r="B76" s="30" t="s">
        <v>33</v>
      </c>
      <c r="C76" s="55" t="s">
        <v>92</v>
      </c>
      <c r="D76" s="29">
        <f>SUM(D77:D78)</f>
        <v>18000</v>
      </c>
      <c r="E76" s="29">
        <f>SUM(E77:E78)</f>
        <v>1500</v>
      </c>
      <c r="F76" s="44">
        <f>SUM(F77:F78)</f>
        <v>0.2558199027884369</v>
      </c>
    </row>
    <row r="77" spans="2:6" ht="22.5">
      <c r="B77" s="43" t="s">
        <v>93</v>
      </c>
      <c r="C77" s="54" t="s">
        <v>95</v>
      </c>
      <c r="D77" s="38">
        <v>12000</v>
      </c>
      <c r="E77" s="14">
        <f>D77/12</f>
        <v>1000</v>
      </c>
      <c r="F77" s="1">
        <f>E77/D11</f>
        <v>0.17054660185895795</v>
      </c>
    </row>
    <row r="78" spans="2:6" ht="11.25">
      <c r="B78" s="43" t="s">
        <v>94</v>
      </c>
      <c r="C78" s="54" t="s">
        <v>120</v>
      </c>
      <c r="D78" s="14">
        <v>6000</v>
      </c>
      <c r="E78" s="14">
        <f>D78/12</f>
        <v>500</v>
      </c>
      <c r="F78" s="1">
        <f>E78/D11</f>
        <v>0.08527330092947898</v>
      </c>
    </row>
    <row r="79" spans="2:6" ht="11.25">
      <c r="B79" s="56"/>
      <c r="C79" s="57" t="s">
        <v>37</v>
      </c>
      <c r="D79" s="32">
        <f>D33+D48+D74+D76+O62</f>
        <v>2360225.52</v>
      </c>
      <c r="E79" s="32">
        <f>E33+E48+E74+E76+P62</f>
        <v>196685.46</v>
      </c>
      <c r="F79" s="59">
        <f>F33+F48+F74+F76+Q62</f>
        <v>33.544036838066006</v>
      </c>
    </row>
    <row r="80" spans="2:6" ht="22.5">
      <c r="B80" s="66" t="s">
        <v>128</v>
      </c>
      <c r="C80" s="67" t="s">
        <v>129</v>
      </c>
      <c r="D80" s="68">
        <v>156963.52</v>
      </c>
      <c r="E80" s="68">
        <f>D80/12</f>
        <v>13080.293333333333</v>
      </c>
      <c r="F80" s="69">
        <f>E80/D11</f>
        <v>2.230799579318382</v>
      </c>
    </row>
    <row r="81" spans="3:4" ht="11.25">
      <c r="C81" s="33"/>
      <c r="D81" s="6"/>
    </row>
    <row r="82" spans="3:4" ht="11.25">
      <c r="C82" s="33"/>
      <c r="D82" s="6"/>
    </row>
  </sheetData>
  <sheetProtection/>
  <mergeCells count="7">
    <mergeCell ref="D1:F3"/>
    <mergeCell ref="E16:F16"/>
    <mergeCell ref="B17:B18"/>
    <mergeCell ref="C17:C18"/>
    <mergeCell ref="B63:F63"/>
    <mergeCell ref="B68:F68"/>
    <mergeCell ref="F27:F28"/>
  </mergeCells>
  <printOptions/>
  <pageMargins left="0.7" right="0.7" top="0.75" bottom="0.75" header="0.3" footer="0.3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Уралспецдеп1</dc:creator>
  <cp:keywords/>
  <dc:description/>
  <cp:lastModifiedBy>oxyadm</cp:lastModifiedBy>
  <cp:lastPrinted>2022-04-26T14:08:39Z</cp:lastPrinted>
  <dcterms:created xsi:type="dcterms:W3CDTF">2010-02-15T07:44:57Z</dcterms:created>
  <dcterms:modified xsi:type="dcterms:W3CDTF">2022-05-20T05:06:48Z</dcterms:modified>
  <cp:category/>
  <cp:version/>
  <cp:contentType/>
  <cp:contentStatus/>
</cp:coreProperties>
</file>